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ocuments\ACOORDE\Site web\Dynamique d'équipe\"/>
    </mc:Choice>
  </mc:AlternateContent>
  <xr:revisionPtr revIDLastSave="0" documentId="13_ncr:1_{23801088-F577-4D67-AFC9-7E79595F0DFF}" xr6:coauthVersionLast="43" xr6:coauthVersionMax="43" xr10:uidLastSave="{00000000-0000-0000-0000-000000000000}"/>
  <bookViews>
    <workbookView xWindow="-120" yWindow="-120" windowWidth="20730" windowHeight="11160" xr2:uid="{388601A7-5363-4084-9D7F-EAF9ACCA49F7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" l="1"/>
  <c r="D13" i="1"/>
  <c r="I12" i="1"/>
  <c r="G12" i="1"/>
  <c r="I11" i="1"/>
  <c r="F11" i="1"/>
  <c r="G11" i="1" s="1"/>
  <c r="I10" i="1"/>
  <c r="G10" i="1"/>
  <c r="F10" i="1"/>
  <c r="I9" i="1"/>
  <c r="F9" i="1"/>
  <c r="G9" i="1" s="1"/>
  <c r="I8" i="1"/>
  <c r="G8" i="1"/>
  <c r="I7" i="1"/>
  <c r="F7" i="1"/>
  <c r="C7" i="1"/>
  <c r="C13" i="1" s="1"/>
  <c r="G13" i="1" s="1"/>
  <c r="I6" i="1"/>
  <c r="I13" i="1" s="1"/>
  <c r="G6" i="1"/>
  <c r="F6" i="1"/>
  <c r="F13" i="1" s="1"/>
  <c r="H12" i="1" l="1"/>
  <c r="H7" i="1"/>
  <c r="H6" i="1"/>
  <c r="H11" i="1"/>
  <c r="H9" i="1"/>
  <c r="H10" i="1"/>
  <c r="H8" i="1"/>
  <c r="G7" i="1"/>
  <c r="H13" i="1" l="1"/>
  <c r="J10" i="1" l="1"/>
  <c r="K10" i="1" s="1"/>
  <c r="J8" i="1"/>
  <c r="K8" i="1" s="1"/>
  <c r="J6" i="1"/>
  <c r="J12" i="1"/>
  <c r="K12" i="1" s="1"/>
  <c r="J7" i="1"/>
  <c r="K7" i="1" s="1"/>
  <c r="J11" i="1"/>
  <c r="K11" i="1" s="1"/>
  <c r="J9" i="1"/>
  <c r="K9" i="1" s="1"/>
  <c r="K6" i="1" l="1"/>
  <c r="K13" i="1" s="1"/>
  <c r="J13" i="1"/>
</calcChain>
</file>

<file path=xl/sharedStrings.xml><?xml version="1.0" encoding="utf-8"?>
<sst xmlns="http://schemas.openxmlformats.org/spreadsheetml/2006/main" count="27" uniqueCount="25">
  <si>
    <t>ROSP clinique 2018</t>
  </si>
  <si>
    <t>ROSP MT enfants 2018</t>
  </si>
  <si>
    <t>Forfait structure 2018</t>
  </si>
  <si>
    <t>FPMT 2018</t>
  </si>
  <si>
    <t>Total perçu</t>
  </si>
  <si>
    <t>Moyenne</t>
  </si>
  <si>
    <t>Nombre d'actes 2018</t>
  </si>
  <si>
    <t>Montant à percevoir</t>
  </si>
  <si>
    <t>Solde</t>
  </si>
  <si>
    <t>Indicateur sur RIAP</t>
  </si>
  <si>
    <t>P4P</t>
  </si>
  <si>
    <t>P5P</t>
  </si>
  <si>
    <t>P6P</t>
  </si>
  <si>
    <t>FMT + MTF</t>
  </si>
  <si>
    <t>G+GS+VS+VG+COE+CCP+CSO+APP</t>
  </si>
  <si>
    <t>MG 1</t>
  </si>
  <si>
    <t>MG 2</t>
  </si>
  <si>
    <t>MG 3</t>
  </si>
  <si>
    <t>MG 4</t>
  </si>
  <si>
    <t>MG 5</t>
  </si>
  <si>
    <t>MG 6</t>
  </si>
  <si>
    <t>MG 7</t>
  </si>
  <si>
    <t>Total cagnotte</t>
  </si>
  <si>
    <t>Calculs sur les montants perçus en 2018, notés sur les RIAP</t>
  </si>
  <si>
    <t>Forfait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</si>
</sst>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.00\ [$€-40C]_-;\-* #,##0.00\ [$€-40C]_-;_-* &quot;-&quot;??\ [$€-40C]_-;_-@_-"/>
    <numFmt numFmtId="166" formatCode="_-* #,##0\ _€_-;\-* #,##0\ _€_-;_-* &quot;-&quot;??\ _€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164" fontId="2" fillId="0" borderId="5" xfId="0" applyNumberFormat="1" applyFon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0" fontId="2" fillId="0" borderId="5" xfId="1" applyNumberFormat="1" applyFont="1" applyBorder="1" applyAlignment="1">
      <alignment vertical="center"/>
    </xf>
    <xf numFmtId="164" fontId="2" fillId="0" borderId="5" xfId="2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164" fontId="2" fillId="0" borderId="8" xfId="0" applyNumberFormat="1" applyFont="1" applyBorder="1" applyAlignment="1">
      <alignment vertical="center"/>
    </xf>
    <xf numFmtId="166" fontId="2" fillId="0" borderId="8" xfId="1" applyNumberFormat="1" applyFont="1" applyBorder="1" applyAlignment="1">
      <alignment vertical="center"/>
    </xf>
    <xf numFmtId="0" fontId="6" fillId="0" borderId="0" xfId="0" applyFont="1"/>
  </cellXfs>
  <cellStyles count="3">
    <cellStyle name="Milliers" xfId="1" builtinId="3"/>
    <cellStyle name="Monétaire" xfId="2" builtinId="4"/>
    <cellStyle name="Normal" xfId="0" builtinId="0"/>
  </cellStyles>
  <dxfs count="15">
    <dxf>
      <numFmt numFmtId="164" formatCode="_-* #,##0.00\ [$€-40C]_-;\-* #,##0.00\ [$€-40C]_-;_-* &quot;-&quot;??\ [$€-40C]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_-* #,##0.00\ [$€-40C]_-;\-* #,##0.00\ [$€-40C]_-;_-* &quot;-&quot;??\ [$€-40C]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0" formatCode="General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numFmt numFmtId="164" formatCode="_-* #,##0.00\ [$€-40C]_-;\-* #,##0.00\ [$€-40C]_-;_-* &quot;-&quot;??\ [$€-40C]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_-* #,##0.00\ [$€-40C]_-;\-* #,##0.00\ [$€-40C]_-;_-* &quot;-&quot;??\ [$€-40C]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scheme val="minor"/>
      </font>
      <numFmt numFmtId="164" formatCode="_-* #,##0.00\ [$€-40C]_-;\-* #,##0.00\ [$€-40C]_-;_-* &quot;-&quot;??\ [$€-40C]_-;_-@_-"/>
      <alignment horizontal="general" vertical="center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_-* #,##0.00\ [$€-40C]_-;\-* #,##0.00\ [$€-40C]_-;_-* &quot;-&quot;??\ [$€-40C]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_-* #,##0.00\ [$€-40C]_-;\-* #,##0.00\ [$€-40C]_-;_-* &quot;-&quot;??\ [$€-40C]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numFmt numFmtId="164" formatCode="_-* #,##0.00\ [$€-40C]_-;\-* #,##0.00\ [$€-40C]_-;_-* &quot;-&quot;??\ [$€-40C]_-;_-@_-"/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DC31873-7F7A-454D-AF22-0EDFAB155B3F}" name="Tableau1345" displayName="Tableau1345" ref="B4:K13" totalsRowShown="0" headerRowDxfId="14" dataDxfId="13" headerRowBorderDxfId="11" tableBorderDxfId="12" totalsRowBorderDxfId="10">
  <autoFilter ref="B4:K13" xr:uid="{5668E4BA-54FA-43B7-9CE9-9EFABC5C411B}"/>
  <tableColumns count="10">
    <tableColumn id="1" xr3:uid="{87911A93-F5AD-40E3-889F-7DBA8C3373D1}" name="Forfait" dataDxfId="9"/>
    <tableColumn id="2" xr3:uid="{BE426463-EC0F-45F2-ACAB-195213EB11AB}" name="ROSP clinique 2018" dataDxfId="8"/>
    <tableColumn id="3" xr3:uid="{4C86E87F-F372-4385-99E4-85CE66B51C70}" name="ROSP MT enfants 2018" dataDxfId="7"/>
    <tableColumn id="9" xr3:uid="{C4045C9D-9CE8-4D8E-9722-5A3A0C9395EB}" name="Forfait structure 2018" dataDxfId="6"/>
    <tableColumn id="10" xr3:uid="{703365D8-1270-4459-9480-21ED2C7B5F2B}" name="FPMT 2018" dataDxfId="5"/>
    <tableColumn id="4" xr3:uid="{7E2B608C-2325-46A7-95C9-E52D976B7791}" name="Total perçu" dataDxfId="4">
      <calculatedColumnFormula>SUM(Tableau1345[[#This Row],[ROSP clinique 2018]:[FPMT 2018]])</calculatedColumnFormula>
    </tableColumn>
    <tableColumn id="5" xr3:uid="{F1CAE5C7-618A-43D9-94F7-AF2EFE43A715}" name="Moyenne" dataDxfId="3"/>
    <tableColumn id="6" xr3:uid="{B3D07658-0307-4C48-80EC-BD28EC8BB62A}" name="Nombre d'actes 2018" dataDxfId="2" dataCellStyle="Milliers"/>
    <tableColumn id="7" xr3:uid="{476425B1-66AC-4F9A-B4E4-7F9722C68696}" name="Montant à percevoir" dataDxfId="1" dataCellStyle="Monétaire"/>
    <tableColumn id="8" xr3:uid="{847BBE33-0ED1-40B1-BBBB-145BCB9091AD}" name="Solde" dataDxfId="0">
      <calculatedColumnFormula>+Tableau1345[[#This Row],[Montant à percevoir]]-Tableau1345[[#This Row],[Total perçu]]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5D3E-790D-4924-9F0B-8D732040288D}">
  <dimension ref="A2:K13"/>
  <sheetViews>
    <sheetView tabSelected="1" workbookViewId="0">
      <selection activeCell="B5" sqref="B5"/>
    </sheetView>
  </sheetViews>
  <sheetFormatPr baseColWidth="10" defaultRowHeight="18.75" x14ac:dyDescent="0.3"/>
  <cols>
    <col min="1" max="1" width="4.7109375" style="1" customWidth="1"/>
    <col min="2" max="2" width="17.140625" style="1" customWidth="1"/>
    <col min="3" max="3" width="17.42578125" style="1" customWidth="1"/>
    <col min="4" max="4" width="16.7109375" style="1" customWidth="1"/>
    <col min="5" max="5" width="16.42578125" style="1" customWidth="1"/>
    <col min="6" max="6" width="18.7109375" style="1" customWidth="1"/>
    <col min="7" max="7" width="18.42578125" style="1" customWidth="1"/>
    <col min="8" max="8" width="17.7109375" style="1" customWidth="1"/>
    <col min="9" max="9" width="18.140625" style="1" customWidth="1"/>
    <col min="10" max="10" width="18.28515625" style="1" customWidth="1"/>
    <col min="11" max="11" width="17.42578125" style="1" customWidth="1"/>
  </cols>
  <sheetData>
    <row r="2" spans="2:11" x14ac:dyDescent="0.3">
      <c r="B2" s="18" t="s">
        <v>23</v>
      </c>
    </row>
    <row r="4" spans="2:11" ht="56.25" x14ac:dyDescent="0.3">
      <c r="B4" s="2" t="s">
        <v>24</v>
      </c>
      <c r="C4" s="3" t="s">
        <v>0</v>
      </c>
      <c r="D4" s="3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4" t="s">
        <v>8</v>
      </c>
    </row>
    <row r="5" spans="2:11" ht="37.5" x14ac:dyDescent="0.3">
      <c r="B5" s="5" t="s">
        <v>9</v>
      </c>
      <c r="C5" s="6" t="s">
        <v>10</v>
      </c>
      <c r="D5" s="6" t="s">
        <v>11</v>
      </c>
      <c r="E5" s="6" t="s">
        <v>12</v>
      </c>
      <c r="F5" s="6" t="s">
        <v>13</v>
      </c>
      <c r="G5" s="6" t="s">
        <v>4</v>
      </c>
      <c r="H5" s="6" t="s">
        <v>5</v>
      </c>
      <c r="I5" s="7" t="s">
        <v>14</v>
      </c>
      <c r="J5" s="6"/>
      <c r="K5" s="8"/>
    </row>
    <row r="6" spans="2:11" x14ac:dyDescent="0.3">
      <c r="B6" s="9" t="s">
        <v>15</v>
      </c>
      <c r="C6" s="10">
        <v>7400</v>
      </c>
      <c r="D6" s="10">
        <v>57</v>
      </c>
      <c r="E6" s="10">
        <v>1750</v>
      </c>
      <c r="F6" s="10">
        <f>168+13599</f>
        <v>13767</v>
      </c>
      <c r="G6" s="10">
        <f>SUM(Tableau1345[[#This Row],[ROSP clinique 2018]:[FPMT 2018]])</f>
        <v>22974</v>
      </c>
      <c r="H6" s="11">
        <f>+G13/7</f>
        <v>17606.571428571428</v>
      </c>
      <c r="I6" s="12">
        <f>2+24+13+4+6+1+2+3929+153</f>
        <v>4134</v>
      </c>
      <c r="J6" s="13">
        <f>+H13*Tableau1345[[#This Row],[Nombre d''actes 2018]]/I13</f>
        <v>19953.746534033049</v>
      </c>
      <c r="K6" s="14">
        <f>+Tableau1345[[#This Row],[Montant à percevoir]]-Tableau1345[[#This Row],[Total perçu]]</f>
        <v>-3020.2534659669509</v>
      </c>
    </row>
    <row r="7" spans="2:11" x14ac:dyDescent="0.3">
      <c r="B7" s="9" t="s">
        <v>16</v>
      </c>
      <c r="C7" s="10">
        <f>11551</f>
        <v>11551</v>
      </c>
      <c r="D7" s="10">
        <v>307</v>
      </c>
      <c r="E7" s="10">
        <v>1750</v>
      </c>
      <c r="F7" s="10">
        <f>14544+180</f>
        <v>14724</v>
      </c>
      <c r="G7" s="10">
        <f>SUM(Tableau1345[[#This Row],[ROSP clinique 2018]:[FPMT 2018]])</f>
        <v>28332</v>
      </c>
      <c r="H7" s="11">
        <f>+G13/7</f>
        <v>17606.571428571428</v>
      </c>
      <c r="I7" s="12">
        <f>20+3+6+44+2+4347</f>
        <v>4422</v>
      </c>
      <c r="J7" s="13">
        <f>+H13*Tableau1345[[#This Row],[Nombre d''actes 2018]]/I13</f>
        <v>21343.847889089055</v>
      </c>
      <c r="K7" s="14">
        <f>+Tableau1345[[#This Row],[Montant à percevoir]]-Tableau1345[[#This Row],[Total perçu]]</f>
        <v>-6988.1521109109453</v>
      </c>
    </row>
    <row r="8" spans="2:11" x14ac:dyDescent="0.3">
      <c r="B8" s="9" t="s">
        <v>17</v>
      </c>
      <c r="C8" s="10">
        <v>164</v>
      </c>
      <c r="D8" s="10">
        <v>10</v>
      </c>
      <c r="E8" s="10">
        <v>1680</v>
      </c>
      <c r="F8" s="10">
        <v>1206</v>
      </c>
      <c r="G8" s="10">
        <f>SUM(Tableau1345[[#This Row],[ROSP clinique 2018]:[FPMT 2018]])</f>
        <v>3060</v>
      </c>
      <c r="H8" s="11">
        <f>+G13/7</f>
        <v>17606.571428571428</v>
      </c>
      <c r="I8" s="12">
        <f>3516+1+72+1+16</f>
        <v>3606</v>
      </c>
      <c r="J8" s="13">
        <f>+H13*Tableau1345[[#This Row],[Nombre d''actes 2018]]/I13</f>
        <v>17405.227383097041</v>
      </c>
      <c r="K8" s="14">
        <f>+Tableau1345[[#This Row],[Montant à percevoir]]-Tableau1345[[#This Row],[Total perçu]]</f>
        <v>14345.227383097041</v>
      </c>
    </row>
    <row r="9" spans="2:11" x14ac:dyDescent="0.3">
      <c r="B9" s="9" t="s">
        <v>18</v>
      </c>
      <c r="C9" s="10">
        <v>4750</v>
      </c>
      <c r="D9" s="10">
        <v>35</v>
      </c>
      <c r="E9" s="10">
        <v>1680</v>
      </c>
      <c r="F9" s="10">
        <f>10575+41</f>
        <v>10616</v>
      </c>
      <c r="G9" s="10">
        <f>SUM(Tableau1345[[#This Row],[ROSP clinique 2018]:[FPMT 2018]])</f>
        <v>17081</v>
      </c>
      <c r="H9" s="11">
        <f>+G13/7</f>
        <v>17606.571428571428</v>
      </c>
      <c r="I9" s="12">
        <f>11+4+55+4+2+3191+3</f>
        <v>3270</v>
      </c>
      <c r="J9" s="13">
        <f>+H13*Tableau1345[[#This Row],[Nombre d''actes 2018]]/I13</f>
        <v>15783.442468865038</v>
      </c>
      <c r="K9" s="14">
        <f>+Tableau1345[[#This Row],[Montant à percevoir]]-Tableau1345[[#This Row],[Total perçu]]</f>
        <v>-1297.5575311349621</v>
      </c>
    </row>
    <row r="10" spans="2:11" x14ac:dyDescent="0.3">
      <c r="B10" s="9" t="s">
        <v>19</v>
      </c>
      <c r="C10" s="10">
        <v>8539</v>
      </c>
      <c r="D10" s="10">
        <v>44</v>
      </c>
      <c r="E10" s="10">
        <v>1750</v>
      </c>
      <c r="F10" s="10">
        <f>158+13581</f>
        <v>13739</v>
      </c>
      <c r="G10" s="10">
        <f>SUM(Tableau1345[[#This Row],[ROSP clinique 2018]:[FPMT 2018]])</f>
        <v>24072</v>
      </c>
      <c r="H10" s="11">
        <f>+G13/7</f>
        <v>17606.571428571428</v>
      </c>
      <c r="I10" s="12">
        <f>4550+34+3+6+9</f>
        <v>4602</v>
      </c>
      <c r="J10" s="13">
        <f>+H13*Tableau1345[[#This Row],[Nombre d''actes 2018]]/I13</f>
        <v>22212.661235999054</v>
      </c>
      <c r="K10" s="14">
        <f>+Tableau1345[[#This Row],[Montant à percevoir]]-Tableau1345[[#This Row],[Total perçu]]</f>
        <v>-1859.338764000946</v>
      </c>
    </row>
    <row r="11" spans="2:11" x14ac:dyDescent="0.3">
      <c r="B11" s="9" t="s">
        <v>20</v>
      </c>
      <c r="C11" s="10">
        <v>5406</v>
      </c>
      <c r="D11" s="10">
        <v>650</v>
      </c>
      <c r="E11" s="10">
        <v>1750</v>
      </c>
      <c r="F11" s="10">
        <f>95+10386</f>
        <v>10481</v>
      </c>
      <c r="G11" s="10">
        <f>SUM(Tableau1345[[#This Row],[ROSP clinique 2018]:[FPMT 2018]])</f>
        <v>18287</v>
      </c>
      <c r="H11" s="11">
        <f>+G13/7</f>
        <v>17606.571428571428</v>
      </c>
      <c r="I11" s="12">
        <f>30+1+4525+73+4+13+4</f>
        <v>4650</v>
      </c>
      <c r="J11" s="13">
        <f>+H13*Tableau1345[[#This Row],[Nombre d''actes 2018]]/I13</f>
        <v>22444.344795175057</v>
      </c>
      <c r="K11" s="14">
        <f>+Tableau1345[[#This Row],[Montant à percevoir]]-Tableau1345[[#This Row],[Total perçu]]</f>
        <v>4157.3447951750568</v>
      </c>
    </row>
    <row r="12" spans="2:11" x14ac:dyDescent="0.3">
      <c r="B12" s="9" t="s">
        <v>21</v>
      </c>
      <c r="C12" s="10">
        <v>2642</v>
      </c>
      <c r="D12" s="10">
        <v>15</v>
      </c>
      <c r="E12" s="10">
        <v>1680</v>
      </c>
      <c r="F12" s="10">
        <v>5103</v>
      </c>
      <c r="G12" s="10">
        <f>SUM(Tableau1345[[#This Row],[ROSP clinique 2018]:[FPMT 2018]])</f>
        <v>9440</v>
      </c>
      <c r="H12" s="11">
        <f>+G13/7</f>
        <v>17606.571428571428</v>
      </c>
      <c r="I12" s="12">
        <f>26+2+822</f>
        <v>850</v>
      </c>
      <c r="J12" s="13">
        <f>+H13*Tableau1345[[#This Row],[Nombre d''actes 2018]]/I13</f>
        <v>4102.7296937416768</v>
      </c>
      <c r="K12" s="14">
        <f>+Tableau1345[[#This Row],[Montant à percevoir]]-Tableau1345[[#This Row],[Total perçu]]</f>
        <v>-5337.2703062583232</v>
      </c>
    </row>
    <row r="13" spans="2:11" x14ac:dyDescent="0.3">
      <c r="B13" s="15" t="s">
        <v>22</v>
      </c>
      <c r="C13" s="16">
        <f>SUM(C6:C12)</f>
        <v>40452</v>
      </c>
      <c r="D13" s="16">
        <f t="shared" ref="D13:K13" si="0">SUM(D6:D12)</f>
        <v>1118</v>
      </c>
      <c r="E13" s="16">
        <f t="shared" si="0"/>
        <v>12040</v>
      </c>
      <c r="F13" s="16">
        <f t="shared" si="0"/>
        <v>69636</v>
      </c>
      <c r="G13" s="10">
        <f>SUM(Tableau1345[[#This Row],[ROSP clinique 2018]:[FPMT 2018]])</f>
        <v>123246</v>
      </c>
      <c r="H13" s="16">
        <f>SUM(H6:H12)</f>
        <v>123245.99999999997</v>
      </c>
      <c r="I13" s="17">
        <f t="shared" si="0"/>
        <v>25534</v>
      </c>
      <c r="J13" s="16">
        <f t="shared" si="0"/>
        <v>123245.99999999997</v>
      </c>
      <c r="K13" s="16">
        <f t="shared" si="0"/>
        <v>-3.0013325158506632E-11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dcterms:created xsi:type="dcterms:W3CDTF">2019-08-21T19:29:00Z</dcterms:created>
  <dcterms:modified xsi:type="dcterms:W3CDTF">2019-08-21T19:32:10Z</dcterms:modified>
</cp:coreProperties>
</file>